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9"/>
  <workbookPr/>
  <xr:revisionPtr revIDLastSave="0" documentId="8_{AFFEB2D4-D260-4117-908F-E2CEE17171E9}" xr6:coauthVersionLast="47" xr6:coauthVersionMax="47" xr10:uidLastSave="{00000000-0000-0000-0000-000000000000}"/>
  <bookViews>
    <workbookView xWindow="0" yWindow="0" windowWidth="0" windowHeight="0" activeTab="4" xr2:uid="{00000000-000D-0000-FFFF-FFFF00000000}"/>
  </bookViews>
  <sheets>
    <sheet name="Registro" sheetId="1" r:id="rId1"/>
    <sheet name="Resumen Mensual" sheetId="2" r:id="rId2"/>
    <sheet name="Dashboard" sheetId="3" r:id="rId3"/>
    <sheet name="Categorías" sheetId="4" r:id="rId4"/>
    <sheet name="Instrucciones" sheetId="5" r:id="rId5"/>
  </sheets>
  <definedNames>
    <definedName name="Categorias_COMPRA">Categorías!$B$5:$B$7</definedName>
    <definedName name="Categorias_GASTO">Categorías!$B$8:$B$12</definedName>
    <definedName name="Categorias_INGRESO">Categorías!$B$2:$B$4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" l="1"/>
  <c r="F12" i="2"/>
  <c r="F11" i="2"/>
  <c r="F10" i="2"/>
  <c r="F9" i="2"/>
  <c r="F8" i="2"/>
  <c r="F7" i="2"/>
  <c r="F6" i="2"/>
  <c r="F5" i="2"/>
  <c r="F4" i="2"/>
  <c r="F3" i="2"/>
  <c r="F2" i="2"/>
  <c r="F14" i="2"/>
  <c r="E14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B6" i="3"/>
  <c r="B5" i="3"/>
  <c r="E2" i="2" l="1"/>
  <c r="G2" i="2" s="1"/>
  <c r="E3" i="2"/>
  <c r="E4" i="2"/>
  <c r="E5" i="2"/>
  <c r="E6" i="2"/>
  <c r="E7" i="2"/>
  <c r="E8" i="2"/>
  <c r="E9" i="2"/>
  <c r="E10" i="2"/>
  <c r="E11" i="2"/>
  <c r="E12" i="2"/>
  <c r="E13" i="2"/>
  <c r="B4" i="3"/>
  <c r="B7" i="3"/>
  <c r="G14" i="2"/>
  <c r="G3" i="2" l="1"/>
  <c r="G4" i="2" s="1"/>
  <c r="G5" i="2" s="1"/>
  <c r="G6" i="2" s="1"/>
  <c r="G7" i="2" s="1"/>
  <c r="G8" i="2" s="1"/>
  <c r="G9" i="2" s="1"/>
  <c r="G10" i="2" s="1"/>
  <c r="G11" i="2" s="1"/>
  <c r="G12" i="2" s="1"/>
  <c r="G13" i="2" s="1"/>
</calcChain>
</file>

<file path=xl/sharedStrings.xml><?xml version="1.0" encoding="utf-8"?>
<sst xmlns="http://schemas.openxmlformats.org/spreadsheetml/2006/main" count="135" uniqueCount="100">
  <si>
    <t>Fecha</t>
  </si>
  <si>
    <t>Tipo</t>
  </si>
  <si>
    <t>Categoría</t>
  </si>
  <si>
    <t>Concepto</t>
  </si>
  <si>
    <t>Valor</t>
  </si>
  <si>
    <t>Método de Pago</t>
  </si>
  <si>
    <t>Notas</t>
  </si>
  <si>
    <t>INGRESO</t>
  </si>
  <si>
    <t>Ventas</t>
  </si>
  <si>
    <t>Venta productos</t>
  </si>
  <si>
    <t>Transferencia</t>
  </si>
  <si>
    <t>Venta a cliente A</t>
  </si>
  <si>
    <t>GASTO</t>
  </si>
  <si>
    <t>Alquiler</t>
  </si>
  <si>
    <t>Pago alquiler oficina</t>
  </si>
  <si>
    <t>COMPRA</t>
  </si>
  <si>
    <t>Materia Prima</t>
  </si>
  <si>
    <t>Compra de insumos</t>
  </si>
  <si>
    <t>Tarjeta Crédito</t>
  </si>
  <si>
    <t>Proveedor X</t>
  </si>
  <si>
    <t>Servicios</t>
  </si>
  <si>
    <t>Servicio de consultoría</t>
  </si>
  <si>
    <t>Cliente B</t>
  </si>
  <si>
    <t>Nómina</t>
  </si>
  <si>
    <t>Pago sueldos</t>
  </si>
  <si>
    <t>Otros Ingresos</t>
  </si>
  <si>
    <t>Intereses bancarios</t>
  </si>
  <si>
    <t>Equipo</t>
  </si>
  <si>
    <t>Compra de computadora</t>
  </si>
  <si>
    <t>Factura 123</t>
  </si>
  <si>
    <t>Marketing</t>
  </si>
  <si>
    <t>Campaña publicitaria online</t>
  </si>
  <si>
    <t>Suministros</t>
  </si>
  <si>
    <t>Compra de papelería</t>
  </si>
  <si>
    <t>Efectivo</t>
  </si>
  <si>
    <t>Mes</t>
  </si>
  <si>
    <t>Total Ingresos</t>
  </si>
  <si>
    <t>Total Compras</t>
  </si>
  <si>
    <t>Total Gastos</t>
  </si>
  <si>
    <t>Resultado</t>
  </si>
  <si>
    <t>% Gastos/Ingresos</t>
  </si>
  <si>
    <t>Acumulado Anual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</si>
  <si>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</si>
  <si>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</si>
  <si>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</si>
  <si>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</si>
  <si>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</si>
  <si>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</si>
  <si>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</si>
  <si>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</si>
  <si>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</si>
  <si>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</si>
  <si>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</si>
  <si>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</si>
  <si>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 ANUAL</t>
  </si>
  <si>
    <t>DASHBOARD CONTABLE - RESUMEN EJECUTIVO</t>
  </si>
  <si>
    <t>Resumen Anual</t>
  </si>
  <si>
    <t>Total Ingresos:</t>
  </si>
  <si>
    <t>Total Compras:</t>
  </si>
  <si>
    <t>Total Gastos:</t>
  </si>
  <si>
    <t>Resultado Neto:</t>
  </si>
  <si>
    <t>Servicios Públicos</t>
  </si>
  <si>
    <t>Otros Gastos</t>
  </si>
  <si>
    <t>INSTRUCCIONES DE USO</t>
  </si>
  <si>
    <t>FÓRMULAS ACTUALIZADAS - VERSIÓN SIMPLE:</t>
  </si>
  <si>
    <t>✓ Usa fechas fijas para cada mes (1/1/2025 - 31/1/2025)</t>
  </si>
  <si>
    <t>✓ Fórmula: =SUMAR.SI.CONJUNTO(Registro!E:E,Registro!B:B,"TIPO",Registro!A:A,"&gt;=fecha_inicio",Registro!A:A,"&lt;=fecha_fin")</t>
  </si>
  <si>
    <t>✓ Funciona con cualquier versión de Excel</t>
  </si>
  <si>
    <t>✓ Cada mes tiene su rango de fechas específico</t>
  </si>
  <si>
    <t>EJEMPLOS DE FÓRMULAS GENERADAS:</t>
  </si>
  <si>
    <t>- Enero: &gt;=1/1/2025 y &lt;=31/1/2025</t>
  </si>
  <si>
    <t>- Febrero: &gt;=1/2/2025 y &lt;=28/2/2025</t>
  </si>
  <si>
    <t>- Marzo: &gt;=1/3/2025 y &lt;=31/3/2025</t>
  </si>
  <si>
    <t>- Y así sucesivamente...</t>
  </si>
  <si>
    <t>INSTRUCCIONES:</t>
  </si>
  <si>
    <t>1. REGISTRO DE TRANSACCIONES:</t>
  </si>
  <si>
    <t xml:space="preserve">   - Usa la hoja 'Registro' para anotar todas tus transacciones</t>
  </si>
  <si>
    <t xml:space="preserve">   - Fecha: Formato DD/MM/AAAA</t>
  </si>
  <si>
    <t xml:space="preserve">   - Tipo: Selecciona INGRESO, COMPRA o GASTO de la lista desplegable</t>
  </si>
  <si>
    <t xml:space="preserve">   - Categoría: Selecciona de la lista (se muestran todas, filtra mentalmente por tipo)</t>
  </si>
  <si>
    <t xml:space="preserve">   - Valor: Ingresa siempre valores positivos</t>
  </si>
  <si>
    <t>2. CATEGORÍAS:</t>
  </si>
  <si>
    <t xml:space="preserve">   - INGRESOS: Ventas, Servicios, Otros Ingresos</t>
  </si>
  <si>
    <t xml:space="preserve">   - COMPRAS: Materia Prima, Suministros, Equipo</t>
  </si>
  <si>
    <t xml:space="preserve">   - GASTOS: Nómina, Alquiler, Servicios Públicos, Marketing, Otros Gastos</t>
  </si>
  <si>
    <t>3. RESUMEN MENSUAL:</t>
  </si>
  <si>
    <t xml:space="preserve">   - Se actualiza automáticamente con los datos del registro</t>
  </si>
  <si>
    <t xml:space="preserve">   - Muestra totales por mes y acumulados anuales</t>
  </si>
  <si>
    <t xml:space="preserve">   - AHORA PUEDES AJUSTAR EL ANCHO DE LAS COLUMNAS</t>
  </si>
  <si>
    <t>4. DASHBOARD:</t>
  </si>
  <si>
    <t xml:space="preserve">   - Visualización gráfica de los datos</t>
  </si>
  <si>
    <t xml:space="preserve">   - Gráficos que se actualizan automáticamente</t>
  </si>
  <si>
    <t>5. NOTAS IMPORTANTES:</t>
  </si>
  <si>
    <t xml:space="preserve">   - Las fórmulas están simplificadas para mayor compatibilidad</t>
  </si>
  <si>
    <t xml:space="preserve">   - Si necesitas filtrar categorías por tipo, usa la hoja 'Categorías' como referencia</t>
  </si>
  <si>
    <t xml:space="preserve">   - Para validación dinámica completa, se requeriría VBA o fórmulas más complejas</t>
  </si>
  <si>
    <t>6. PRÓXIMAS MEJORAS POSIBLES:</t>
  </si>
  <si>
    <t xml:space="preserve">   - Validación dinámica de categorías basada en el tipo seleccionado</t>
  </si>
  <si>
    <t xml:space="preserve">   - Fórmulas más precisas para cálculos mensuales</t>
  </si>
  <si>
    <t xml:space="preserve">   - Filtros automáticos en las hojas de resumen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</si>
</sst>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164" formatCode="yyyy\-mm\-dd"/>
  </numFmts>
  <fonts count="7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11"/>
      <name val="Calibri"/>
    </font>
    <font>
      <b/>
      <sz val="16"/>
      <color rgb="FF1F497D"/>
      <name val="Calibri"/>
    </font>
    <font>
      <b/>
      <sz val="14"/>
      <color rgb="FF1F497D"/>
      <name val="Calibri"/>
    </font>
    <font>
      <b/>
      <sz val="11"/>
      <color rgb="FF4F81BD"/>
      <name val="Calibri"/>
    </font>
    <font>
      <b/>
      <sz val="11"/>
      <color rgb="FFD32F2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</borders>
  <cellStyleXfs count="4">
    <xf numFmtId="0" fontId="0" fillId="0" borderId="0"/>
    <xf numFmtId="0" fontId="1" fillId="2" borderId="1">
      <alignment horizontal="center"/>
    </xf>
    <xf numFmtId="8" fontId="2" fillId="0" borderId="2"/>
    <xf numFmtId="10" fontId="2" fillId="0" borderId="2"/>
  </cellStyleXfs>
  <cellXfs count="10">
    <xf numFmtId="0" fontId="0" fillId="0" borderId="0" xfId="0"/>
    <xf numFmtId="0" fontId="1" fillId="2" borderId="1" xfId="1" applyAlignment="1">
      <alignment horizontal="center"/>
    </xf>
    <xf numFmtId="164" fontId="0" fillId="0" borderId="0" xfId="0" applyNumberFormat="1"/>
    <xf numFmtId="8" fontId="2" fillId="0" borderId="2" xfId="2"/>
    <xf numFmtId="10" fontId="2" fillId="0" borderId="2" xfId="3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/>
  </cellXfs>
  <cellStyles count="4">
    <cellStyle name="header_style" xfId="1" xr:uid="{00000000-0005-0000-0000-000001000000}"/>
    <cellStyle name="Normal" xfId="0" builtinId="0"/>
    <cellStyle name="number_style" xfId="2" xr:uid="{00000000-0005-0000-0000-000002000000}"/>
    <cellStyle name="percentage_style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1"/>
  <c:style val="10"/>
  <c:chart>
    <c:title>
      <c:tx>
        <c:rich>
          <a:bodyPr/>
          <a:lstStyle/>
          <a:p>
            <a:pPr>
              <a:defRPr/>
            </a:pPr>
            <a:r>
              <a:rPr lang="en-US"/>
              <a:t>Ingresos vs Gastos por Mes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'Resumen Mensual'!A1</c:f>
              <c:strCache>
                <c:ptCount val="1"/>
                <c:pt idx="0">
                  <c:v>Mes</c:v>
                </c:pt>
              </c:strCache>
            </c:strRef>
          </c:tx>
          <c:spPr>
            <a:ln>
              <a:prstDash val="solid"/>
            </a:ln>
          </c:spPr>
          <c:invertIfNegative val="1"/>
          <c:val>
            <c:numRef>
              <c:f>'Resumen Mensual'!$A$2:$A$13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CA-4A9C-8AED-82E15EB0FB27}"/>
            </c:ext>
          </c:extLst>
        </c:ser>
        <c:ser>
          <c:idx val="1"/>
          <c:order val="1"/>
          <c:tx>
            <c:strRef>
              <c:f>'Resumen Mensual'!B1</c:f>
              <c:strCache>
                <c:ptCount val="1"/>
                <c:pt idx="0">
                  <c:v>Total Ingresos</c:v>
                </c:pt>
              </c:strCache>
            </c:strRef>
          </c:tx>
          <c:spPr>
            <a:ln>
              <a:prstDash val="solid"/>
            </a:ln>
          </c:spPr>
          <c:invertIfNegative val="1"/>
          <c:val>
            <c:numRef>
              <c:f>'Resumen Mensual'!$B$2:$B$13</c:f>
              <c:numCache>
                <c:formatCode>"$"#,##0.00_);[Red]\("$"#,##0.00\)</c:formatCode>
                <c:ptCount val="12"/>
                <c:pt idx="0">
                  <c:v>1500</c:v>
                </c:pt>
                <c:pt idx="1">
                  <c:v>2500</c:v>
                </c:pt>
                <c:pt idx="2">
                  <c:v>50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CA-4A9C-8AED-82E15EB0FB27}"/>
            </c:ext>
          </c:extLst>
        </c:ser>
        <c:ser>
          <c:idx val="2"/>
          <c:order val="2"/>
          <c:tx>
            <c:strRef>
              <c:f>'Resumen Mensual'!C1</c:f>
              <c:strCache>
                <c:ptCount val="1"/>
                <c:pt idx="0">
                  <c:v>Total Compras</c:v>
                </c:pt>
              </c:strCache>
            </c:strRef>
          </c:tx>
          <c:spPr>
            <a:ln>
              <a:prstDash val="solid"/>
            </a:ln>
          </c:spPr>
          <c:invertIfNegative val="1"/>
          <c:val>
            <c:numRef>
              <c:f>'Resumen Mensual'!$C$2:$C$13</c:f>
              <c:numCache>
                <c:formatCode>"$"#,##0.00_);[Red]\("$"#,##0.00\)</c:formatCode>
                <c:ptCount val="12"/>
                <c:pt idx="0">
                  <c:v>300</c:v>
                </c:pt>
                <c:pt idx="1">
                  <c:v>0</c:v>
                </c:pt>
                <c:pt idx="2">
                  <c:v>1500</c:v>
                </c:pt>
                <c:pt idx="3">
                  <c:v>50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CCA-4A9C-8AED-82E15EB0FB27}"/>
            </c:ext>
          </c:extLst>
        </c:ser>
        <c:ser>
          <c:idx val="3"/>
          <c:order val="3"/>
          <c:tx>
            <c:strRef>
              <c:f>'Resumen Mensual'!D1</c:f>
              <c:strCache>
                <c:ptCount val="1"/>
                <c:pt idx="0">
                  <c:v>Total Gastos</c:v>
                </c:pt>
              </c:strCache>
            </c:strRef>
          </c:tx>
          <c:spPr>
            <a:ln>
              <a:prstDash val="solid"/>
            </a:ln>
          </c:spPr>
          <c:invertIfNegative val="1"/>
          <c:val>
            <c:numRef>
              <c:f>'Resumen Mensual'!$D$2:$D$13</c:f>
              <c:numCache>
                <c:formatCode>"$"#,##0.00_);[Red]\("$"#,##0.00\)</c:formatCode>
                <c:ptCount val="12"/>
                <c:pt idx="0">
                  <c:v>800</c:v>
                </c:pt>
                <c:pt idx="1">
                  <c:v>1200</c:v>
                </c:pt>
                <c:pt idx="2">
                  <c:v>0</c:v>
                </c:pt>
                <c:pt idx="3">
                  <c:v>200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CCA-4A9C-8AED-82E15EB0FB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"/>
        <c:axId val="100"/>
      </c:barChart>
      <c:catAx>
        <c:axId val="10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Mes</a:t>
                </a:r>
              </a:p>
            </c:rich>
          </c:tx>
          <c:overlay val="1"/>
        </c:title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Monto</a:t>
                </a:r>
              </a:p>
            </c:rich>
          </c:tx>
          <c:overlay val="1"/>
        </c:title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Resultado Acumulado Anual</a:t>
            </a:r>
          </a:p>
        </c:rich>
      </c:tx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strRef>
              <c:f>'Resumen Mensual'!A1</c:f>
              <c:strCache>
                <c:ptCount val="1"/>
                <c:pt idx="0">
                  <c:v>Mes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val>
            <c:numRef>
              <c:f>'Resumen Mensual'!$A$2:$A$13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4CB-4E37-99BD-70DDE723FF40}"/>
            </c:ext>
          </c:extLst>
        </c:ser>
        <c:ser>
          <c:idx val="1"/>
          <c:order val="1"/>
          <c:tx>
            <c:strRef>
              <c:f>'Resumen Mensual'!B1</c:f>
              <c:strCache>
                <c:ptCount val="1"/>
                <c:pt idx="0">
                  <c:v>Total Ingresos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val>
            <c:numRef>
              <c:f>'Resumen Mensual'!$B$2:$B$13</c:f>
              <c:numCache>
                <c:formatCode>"$"#,##0.00_);[Red]\("$"#,##0.00\)</c:formatCode>
                <c:ptCount val="12"/>
                <c:pt idx="0">
                  <c:v>1500</c:v>
                </c:pt>
                <c:pt idx="1">
                  <c:v>2500</c:v>
                </c:pt>
                <c:pt idx="2">
                  <c:v>50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4CB-4E37-99BD-70DDE723FF40}"/>
            </c:ext>
          </c:extLst>
        </c:ser>
        <c:ser>
          <c:idx val="2"/>
          <c:order val="2"/>
          <c:tx>
            <c:strRef>
              <c:f>'Resumen Mensual'!C1</c:f>
              <c:strCache>
                <c:ptCount val="1"/>
                <c:pt idx="0">
                  <c:v>Total Compras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val>
            <c:numRef>
              <c:f>'Resumen Mensual'!$C$2:$C$13</c:f>
              <c:numCache>
                <c:formatCode>"$"#,##0.00_);[Red]\("$"#,##0.00\)</c:formatCode>
                <c:ptCount val="12"/>
                <c:pt idx="0">
                  <c:v>300</c:v>
                </c:pt>
                <c:pt idx="1">
                  <c:v>0</c:v>
                </c:pt>
                <c:pt idx="2">
                  <c:v>1500</c:v>
                </c:pt>
                <c:pt idx="3">
                  <c:v>50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4CB-4E37-99BD-70DDE723FF40}"/>
            </c:ext>
          </c:extLst>
        </c:ser>
        <c:ser>
          <c:idx val="3"/>
          <c:order val="3"/>
          <c:tx>
            <c:strRef>
              <c:f>'Resumen Mensual'!D1</c:f>
              <c:strCache>
                <c:ptCount val="1"/>
                <c:pt idx="0">
                  <c:v>Total Gastos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val>
            <c:numRef>
              <c:f>'Resumen Mensual'!$D$2:$D$13</c:f>
              <c:numCache>
                <c:formatCode>"$"#,##0.00_);[Red]\("$"#,##0.00\)</c:formatCode>
                <c:ptCount val="12"/>
                <c:pt idx="0">
                  <c:v>800</c:v>
                </c:pt>
                <c:pt idx="1">
                  <c:v>1200</c:v>
                </c:pt>
                <c:pt idx="2">
                  <c:v>0</c:v>
                </c:pt>
                <c:pt idx="3">
                  <c:v>200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4CB-4E37-99BD-70DDE723FF40}"/>
            </c:ext>
          </c:extLst>
        </c:ser>
        <c:ser>
          <c:idx val="4"/>
          <c:order val="4"/>
          <c:tx>
            <c:strRef>
              <c:f>'Resumen Mensual'!E1</c:f>
              <c:strCache>
                <c:ptCount val="1"/>
                <c:pt idx="0">
                  <c:v>Resultado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val>
            <c:numRef>
              <c:f>'Resumen Mensual'!$E$2:$E$13</c:f>
              <c:numCache>
                <c:formatCode>"$"#,##0.00_);[Red]\("$"#,##0.00\)</c:formatCode>
                <c:ptCount val="12"/>
                <c:pt idx="0">
                  <c:v>400</c:v>
                </c:pt>
                <c:pt idx="1">
                  <c:v>1300</c:v>
                </c:pt>
                <c:pt idx="2">
                  <c:v>-1450</c:v>
                </c:pt>
                <c:pt idx="3">
                  <c:v>-250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4CB-4E37-99BD-70DDE723FF40}"/>
            </c:ext>
          </c:extLst>
        </c:ser>
        <c:ser>
          <c:idx val="5"/>
          <c:order val="5"/>
          <c:tx>
            <c:strRef>
              <c:f>'Resumen Mensual'!F1</c:f>
              <c:strCache>
                <c:ptCount val="1"/>
                <c:pt idx="0">
                  <c:v>% Gastos/Ingresos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val>
            <c:numRef>
              <c:f>'Resumen Mensual'!$F$2:$F$13</c:f>
              <c:numCache>
                <c:formatCode>0.00%</c:formatCode>
                <c:ptCount val="12"/>
                <c:pt idx="0">
                  <c:v>0.53333333333333333</c:v>
                </c:pt>
                <c:pt idx="1">
                  <c:v>0.48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74CB-4E37-99BD-70DDE723FF40}"/>
            </c:ext>
          </c:extLst>
        </c:ser>
        <c:ser>
          <c:idx val="6"/>
          <c:order val="6"/>
          <c:tx>
            <c:strRef>
              <c:f>'Resumen Mensual'!G1</c:f>
              <c:strCache>
                <c:ptCount val="1"/>
                <c:pt idx="0">
                  <c:v>Acumulado Anual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val>
            <c:numRef>
              <c:f>'Resumen Mensual'!$G$2:$G$13</c:f>
              <c:numCache>
                <c:formatCode>"$"#,##0.00_);[Red]\("$"#,##0.00\)</c:formatCode>
                <c:ptCount val="12"/>
                <c:pt idx="0">
                  <c:v>400</c:v>
                </c:pt>
                <c:pt idx="1">
                  <c:v>1700</c:v>
                </c:pt>
                <c:pt idx="2">
                  <c:v>250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74CB-4E37-99BD-70DDE723F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Mes</a:t>
                </a:r>
              </a:p>
            </c:rich>
          </c:tx>
          <c:overlay val="1"/>
        </c:title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1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Acumulado</a:t>
                </a:r>
              </a:p>
            </c:rich>
          </c:tx>
          <c:overlay val="1"/>
        </c:title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5400000" cy="27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3</xdr:col>
      <xdr:colOff>0</xdr:colOff>
      <xdr:row>17</xdr:row>
      <xdr:rowOff>0</xdr:rowOff>
    </xdr:from>
    <xdr:ext cx="5400000" cy="2700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workbookViewId="0"/>
  </sheetViews>
  <sheetFormatPr defaultRowHeight="15"/>
  <cols>
    <col min="1" max="2" width="12" customWidth="1"/>
    <col min="3" max="3" width="15" customWidth="1"/>
    <col min="4" max="4" width="30" customWidth="1"/>
    <col min="5" max="5" width="12" customWidth="1"/>
    <col min="6" max="6" width="15" customWidth="1"/>
    <col min="7" max="7" width="40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45662</v>
      </c>
      <c r="B2" t="s">
        <v>7</v>
      </c>
      <c r="C2" t="s">
        <v>8</v>
      </c>
      <c r="D2" t="s">
        <v>9</v>
      </c>
      <c r="E2">
        <v>1500</v>
      </c>
      <c r="F2" t="s">
        <v>10</v>
      </c>
      <c r="G2" t="s">
        <v>11</v>
      </c>
    </row>
    <row r="3" spans="1:7">
      <c r="A3" s="2">
        <v>45667</v>
      </c>
      <c r="B3" t="s">
        <v>12</v>
      </c>
      <c r="C3" t="s">
        <v>13</v>
      </c>
      <c r="D3" t="s">
        <v>14</v>
      </c>
      <c r="E3">
        <v>800</v>
      </c>
      <c r="F3" t="s">
        <v>10</v>
      </c>
    </row>
    <row r="4" spans="1:7">
      <c r="A4" s="2">
        <v>45672</v>
      </c>
      <c r="B4" t="s">
        <v>15</v>
      </c>
      <c r="C4" t="s">
        <v>16</v>
      </c>
      <c r="D4" t="s">
        <v>17</v>
      </c>
      <c r="E4">
        <v>300</v>
      </c>
      <c r="F4" t="s">
        <v>18</v>
      </c>
      <c r="G4" t="s">
        <v>19</v>
      </c>
    </row>
    <row r="5" spans="1:7">
      <c r="A5" s="2">
        <v>45689</v>
      </c>
      <c r="B5" t="s">
        <v>7</v>
      </c>
      <c r="C5" t="s">
        <v>20</v>
      </c>
      <c r="D5" t="s">
        <v>21</v>
      </c>
      <c r="E5">
        <v>2500</v>
      </c>
      <c r="F5" t="s">
        <v>10</v>
      </c>
      <c r="G5" t="s">
        <v>22</v>
      </c>
    </row>
    <row r="6" spans="1:7">
      <c r="A6" s="2">
        <v>45698</v>
      </c>
      <c r="B6" t="s">
        <v>12</v>
      </c>
      <c r="C6" t="s">
        <v>23</v>
      </c>
      <c r="D6" t="s">
        <v>24</v>
      </c>
      <c r="E6">
        <v>1200</v>
      </c>
      <c r="F6" t="s">
        <v>10</v>
      </c>
    </row>
    <row r="7" spans="1:7">
      <c r="A7" s="2">
        <v>45717</v>
      </c>
      <c r="B7" t="s">
        <v>7</v>
      </c>
      <c r="C7" t="s">
        <v>25</v>
      </c>
      <c r="D7" t="s">
        <v>26</v>
      </c>
      <c r="E7">
        <v>50</v>
      </c>
      <c r="F7" t="s">
        <v>10</v>
      </c>
    </row>
    <row r="8" spans="1:7">
      <c r="A8" s="2">
        <v>45731</v>
      </c>
      <c r="B8" t="s">
        <v>15</v>
      </c>
      <c r="C8" t="s">
        <v>27</v>
      </c>
      <c r="D8" t="s">
        <v>28</v>
      </c>
      <c r="E8">
        <v>1500</v>
      </c>
      <c r="F8" t="s">
        <v>18</v>
      </c>
      <c r="G8" t="s">
        <v>29</v>
      </c>
    </row>
    <row r="9" spans="1:7">
      <c r="A9" s="2">
        <v>45748</v>
      </c>
      <c r="B9" t="s">
        <v>12</v>
      </c>
      <c r="C9" t="s">
        <v>30</v>
      </c>
      <c r="D9" t="s">
        <v>31</v>
      </c>
      <c r="E9">
        <v>200</v>
      </c>
      <c r="F9" t="s">
        <v>18</v>
      </c>
    </row>
    <row r="10" spans="1:7">
      <c r="A10" s="2">
        <v>45757</v>
      </c>
      <c r="B10" t="s">
        <v>15</v>
      </c>
      <c r="C10" t="s">
        <v>32</v>
      </c>
      <c r="D10" t="s">
        <v>33</v>
      </c>
      <c r="E10">
        <v>50</v>
      </c>
      <c r="F10" t="s">
        <v>34</v>
      </c>
    </row>
  </sheetData>
  <dataValidations count="1">
    <dataValidation type="list" allowBlank="1" sqref="B2:B1048576" xr:uid="{00000000-0002-0000-0000-000000000000}">
      <formula1>"INGRESO,COMPRA,GASTO"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000-000001000000}">
          <x14:formula1>
            <xm:f>Categorías!$B$2:$B$12</xm:f>
          </x14:formula1>
          <xm:sqref>C2:C1048576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workbookViewId="0">
      <selection activeCell="G10" sqref="G10"/>
    </sheetView>
  </sheetViews>
  <sheetFormatPr defaultRowHeight="15"/>
  <cols>
    <col min="1" max="1" width="12" customWidth="1"/>
    <col min="2" max="5" width="15" customWidth="1"/>
    <col min="6" max="7" width="18" customWidth="1"/>
  </cols>
  <sheetData>
    <row r="1" spans="1:7">
      <c r="A1" s="1" t="s">
        <v>35</v>
      </c>
      <c r="B1" s="1" t="s">
        <v>36</v>
      </c>
      <c r="C1" s="1" t="s">
        <v>37</v>
      </c>
      <c r="D1" s="1" t="s">
        <v>38</v>
      </c>
      <c r="E1" s="1" t="s">
        <v>39</v>
      </c>
      <c r="F1" s="1" t="s">
        <v>40</v>
      </c>
      <c r="G1" s="1" t="s">
        <v>41</v>
      </c>
    </row>
    <row r="2" spans="1:7">
      <c r="A2" t="s">
        <v>42</v>
      </c>
      <c r="B2" s="3">
        <f>SUMIFS(Registro!E:E,Registro!B:B,"INGRESO",Registro!A:A,"&gt;=1/1/2025",Registro!A:A,"&lt;=31/1/2025")</f>
        <v>1500</v>
      </c>
      <c r="C2" s="3">
        <f>SUMIFS(Registro!E:E, Registro!B:B, "COMPRA", Registro!A:A, "&gt;=1/1/2025", Registro!A:A, "&lt;=31/1/2025")</f>
        <v>300</v>
      </c>
      <c r="D2" s="3">
        <f>SUMIFS(Registro!E:E, Registro!B:B, "GASTO", Registro!A:A, "&gt;=1/1/2025", Registro!A:A, "&lt;=31/1/2025")</f>
        <v>800</v>
      </c>
      <c r="E2" s="3">
        <f>B2-C2-D2</f>
        <v>400</v>
      </c>
      <c r="F2" s="4">
        <f>IF(B2&gt;0,D2/B2,0)</f>
        <v>0.53333333333333333</v>
      </c>
      <c r="G2" s="3">
        <f>E2</f>
        <v>400</v>
      </c>
    </row>
    <row r="3" spans="1:7">
      <c r="A3" t="s">
        <v>43</v>
      </c>
      <c r="B3" s="3">
        <f>SUMIFS(Registro!E:E,Registro!B:B,"INGRESO",Registro!A:A,"&gt;=1/2/2025",Registro!A:A,"&lt;=28/2/2025")</f>
        <v>2500</v>
      </c>
      <c r="C3" s="3">
        <f>SUMIFS(Registro!E:E, Registro!B:B, "COMPRA", Registro!A:A, "&gt;=1/2/2025", Registro!A:A, "&lt;=28/2/2025")</f>
        <v>0</v>
      </c>
      <c r="D3" s="3">
        <f>SUMIFS(Registro!E:E, Registro!B:B, "GASTO", Registro!A:A, "&gt;=1/2/2025", Registro!A:A, "&lt;=28/2/2025")</f>
        <v>1200</v>
      </c>
      <c r="E3" s="3">
        <f>B3-C3-D3</f>
        <v>1300</v>
      </c>
      <c r="F3" s="4">
        <f>IF(B3&gt;0,D3/B3,0)</f>
        <v>0.48</v>
      </c>
      <c r="G3" s="3">
        <f>G2+E3</f>
        <v>1700</v>
      </c>
    </row>
    <row r="4" spans="1:7">
      <c r="A4" t="s">
        <v>44</v>
      </c>
      <c r="B4" s="3">
        <f>SUMIFS(Registro!E:E, Registro!B:B, "INGRESO", Registro!A:A, "&gt;=1/3/2025", Registro!A:A, "&lt;=31/3/2025")</f>
        <v>50</v>
      </c>
      <c r="C4" s="3">
        <f>SUMIFS(Registro!E:E, Registro!B:B, "COMPRA", Registro!A:A, "&gt;=1/3/2025", Registro!A:A, "&lt;=31/3/2025")</f>
        <v>1500</v>
      </c>
      <c r="D4" s="3">
        <f>SUMIFS(Registro!E:E, Registro!B:B, "GASTO", Registro!A:A, "&gt;=1/3/2025", Registro!A:A, "&lt;=31/3/2025")</f>
        <v>0</v>
      </c>
      <c r="E4" s="3">
        <f>B4-C4-D4</f>
        <v>-1450</v>
      </c>
      <c r="F4" s="4">
        <f>IF(B4&gt;0,D4/B4,0)</f>
        <v>0</v>
      </c>
      <c r="G4" s="3">
        <f>G3+E4</f>
        <v>250</v>
      </c>
    </row>
    <row r="5" spans="1:7">
      <c r="A5" t="s">
        <v>45</v>
      </c>
      <c r="B5" s="3">
        <f>SUMIFS(Registro!E:E, Registro!B:B, "INGRESO", Registro!A:A, "&gt;=1/4/2025", Registro!A:A, "&lt;=30/4/2025")</f>
        <v>0</v>
      </c>
      <c r="C5" s="3">
        <f>SUMIFS(Registro!E:E, Registro!B:B, "COMPRA", Registro!A:A, "&gt;=1/4/2025", Registro!A:A, "&lt;=30/4/2025")</f>
        <v>50</v>
      </c>
      <c r="D5" s="3">
        <f>SUMIFS(Registro!E:E, Registro!B:B, "GASTO", Registro!A:A, "&gt;=1/4/2025", Registro!A:A, "&lt;=30/4/2025")</f>
        <v>200</v>
      </c>
      <c r="E5" s="3">
        <f>B5-C5-D5</f>
        <v>-250</v>
      </c>
      <c r="F5" s="4">
        <f>IF(B5&gt;0,D5/B5,0)</f>
        <v>0</v>
      </c>
      <c r="G5" s="3">
        <f>G4+E5</f>
        <v>0</v>
      </c>
    </row>
    <row r="6" spans="1:7">
      <c r="A6" t="s">
        <v>46</v>
      </c>
      <c r="B6" s="3">
        <f>SUMIFS(Registro!E:E, Registro!B:B, "INGRESO", Registro!A:A, "&gt;=1/5/2025", Registro!A:A, "&lt;=31/5/2025")</f>
        <v>0</v>
      </c>
      <c r="C6" s="3">
        <f>SUMIFS(Registro!E:E, Registro!B:B, "COMPRA", Registro!A:A, "&gt;=1/5/2025", Registro!A:A, "&lt;=31/5/2025")</f>
        <v>0</v>
      </c>
      <c r="D6" s="3">
        <f>SUMIFS(Registro!E:E, Registro!B:B, "GASTO", Registro!A:A, "&gt;=1/5/2025", Registro!A:A, "&lt;=31/5/2025")</f>
        <v>0</v>
      </c>
      <c r="E6" s="3">
        <f>B6-C6-D6</f>
        <v>0</v>
      </c>
      <c r="F6" s="4">
        <f>IF(B6&gt;0,D6/B6,0)</f>
        <v>0</v>
      </c>
      <c r="G6" s="3">
        <f>G5+E6</f>
        <v>0</v>
      </c>
    </row>
    <row r="7" spans="1:7">
      <c r="A7" t="s">
        <v>47</v>
      </c>
      <c r="B7" s="3">
        <f>SUMIFS(Registro!E:E, Registro!B:B, "INGRESO", Registro!A:A, "&gt;=1/6/2025", Registro!A:A, "&lt;=30/6/2025")</f>
        <v>0</v>
      </c>
      <c r="C7" s="3">
        <f>SUMIFS(Registro!E:E, Registro!B:B, "COMPRA", Registro!A:A, "&gt;=1/6/2025", Registro!A:A, "&lt;=30/6/2025")</f>
        <v>0</v>
      </c>
      <c r="D7" s="3">
        <f>SUMIFS(Registro!E:E, Registro!B:B, "GASTO", Registro!A:A, "&gt;=1/6/2025", Registro!A:A, "&lt;=30/6/2025")</f>
        <v>0</v>
      </c>
      <c r="E7" s="3">
        <f>B7-C7-D7</f>
        <v>0</v>
      </c>
      <c r="F7" s="4">
        <f>IF(B7&gt;0,D7/B7,0)</f>
        <v>0</v>
      </c>
      <c r="G7" s="3">
        <f>G6+E7</f>
        <v>0</v>
      </c>
    </row>
    <row r="8" spans="1:7">
      <c r="A8" t="s">
        <v>48</v>
      </c>
      <c r="B8" s="3">
        <f>SUMIFS(Registro!E:E, Registro!B:B, "INGRESO", Registro!A:A, "&gt;=1/7/2025", Registro!A:A, "&lt;=31/7/2025")</f>
        <v>0</v>
      </c>
      <c r="C8" s="3">
        <f>SUMIFS(Registro!E:E, Registro!B:B, "COMPRA", Registro!A:A, "&gt;=1/7/2025", Registro!A:A, "&lt;=31/7/2025")</f>
        <v>0</v>
      </c>
      <c r="D8" s="3">
        <f>SUMIFS(Registro!E:E, Registro!B:B, "GASTO", Registro!A:A, "&gt;=1/7/2025", Registro!A:A, "&lt;=31/7/2025")</f>
        <v>0</v>
      </c>
      <c r="E8" s="3">
        <f>B8-C8-D8</f>
        <v>0</v>
      </c>
      <c r="F8" s="4">
        <f>IF(B8&gt;0,D8/B8,0)</f>
        <v>0</v>
      </c>
      <c r="G8" s="3">
        <f>G7+E8</f>
        <v>0</v>
      </c>
    </row>
    <row r="9" spans="1:7">
      <c r="A9" t="s">
        <v>49</v>
      </c>
      <c r="B9" s="3">
        <f>SUMIFS(Registro!E:E, Registro!B:B, "INGRESO", Registro!A:A, "&gt;=1/8/2025", Registro!A:A, "&lt;=31/8/2025")</f>
        <v>0</v>
      </c>
      <c r="C9" s="3">
        <f>SUMIFS(Registro!E:E, Registro!B:B, "COMPRA", Registro!A:A, "&gt;=1/8/2025", Registro!A:A, "&lt;=31/8/2025")</f>
        <v>0</v>
      </c>
      <c r="D9" s="3">
        <f>SUMIFS(Registro!E:E, Registro!B:B, "GASTO", Registro!A:A, "&gt;=1/8/2025", Registro!A:A, "&lt;=31/8/2025")</f>
        <v>0</v>
      </c>
      <c r="E9" s="3">
        <f>B9-C9-D9</f>
        <v>0</v>
      </c>
      <c r="F9" s="4">
        <f>IF(B9&gt;0,D9/B9,0)</f>
        <v>0</v>
      </c>
      <c r="G9" s="3">
        <f>G8+E9</f>
        <v>0</v>
      </c>
    </row>
    <row r="10" spans="1:7">
      <c r="A10" t="s">
        <v>50</v>
      </c>
      <c r="B10" s="3">
        <f>SUMIFS(Registro!E:E, Registro!B:B, "INGRESO", Registro!A:A, "&gt;=1/9/2025", Registro!A:A, "&lt;=30/9/2025")</f>
        <v>0</v>
      </c>
      <c r="C10" s="3">
        <f>SUMIFS(Registro!E:E, Registro!B:B, "COMPRA", Registro!A:A, "&gt;=1/9/2025", Registro!A:A, "&lt;=30/9/2025")</f>
        <v>0</v>
      </c>
      <c r="D10" s="3">
        <f>SUMIFS(Registro!E:E, Registro!B:B, "GASTO", Registro!A:A, "&gt;=1/9/2025", Registro!A:A, "&lt;=30/9/2025")</f>
        <v>0</v>
      </c>
      <c r="E10" s="3">
        <f>B10-C10-D10</f>
        <v>0</v>
      </c>
      <c r="F10" s="4">
        <f>IF(B10&gt;0,D10/B10,0)</f>
        <v>0</v>
      </c>
      <c r="G10" s="3">
        <f>G9+E10</f>
        <v>0</v>
      </c>
    </row>
    <row r="11" spans="1:7">
      <c r="A11" t="s">
        <v>51</v>
      </c>
      <c r="B11" s="3">
        <f>SUMIFS(Registro!E:E, Registro!B:B, "INGRESO", Registro!A:A, "&gt;=1/10/2025", Registro!A:A, "&lt;=31/10/2025")</f>
        <v>0</v>
      </c>
      <c r="C11" s="3">
        <f>SUMIFS(Registro!E:E, Registro!B:B, "COMPRA", Registro!A:A, "&gt;=1/10/2025", Registro!A:A, "&lt;=31/10/2025")</f>
        <v>0</v>
      </c>
      <c r="D11" s="3">
        <f>SUMIFS(Registro!E:E, Registro!B:B, "GASTO", Registro!A:A, "&gt;=1/10/2025", Registro!A:A, "&lt;=31/10/2025")</f>
        <v>0</v>
      </c>
      <c r="E11" s="3">
        <f>B11-C11-D11</f>
        <v>0</v>
      </c>
      <c r="F11" s="4">
        <f>IF(B11&gt;0,D11/B11,0)</f>
        <v>0</v>
      </c>
      <c r="G11" s="3">
        <f>G10+E11</f>
        <v>0</v>
      </c>
    </row>
    <row r="12" spans="1:7">
      <c r="A12" t="s">
        <v>52</v>
      </c>
      <c r="B12" s="3">
        <f>SUMIFS(Registro!E:E, Registro!B:B, "INGRESO", Registro!A:A, "&gt;=1/11/2025", Registro!A:A, "&lt;=30/11/2025")</f>
        <v>0</v>
      </c>
      <c r="C12" s="3">
        <f>SUMIFS(Registro!E:E, Registro!B:B, "COMPRA", Registro!A:A, "&gt;=1/11/2025", Registro!A:A, "&lt;=30/11/2025")</f>
        <v>0</v>
      </c>
      <c r="D12" s="3">
        <f>SUMIFS(Registro!E:E, Registro!B:B, "GASTO", Registro!A:A, "&gt;=1/11/2025", Registro!A:A, "&lt;=30/11/2025")</f>
        <v>0</v>
      </c>
      <c r="E12" s="3">
        <f>B12-C12-D12</f>
        <v>0</v>
      </c>
      <c r="F12" s="4">
        <f>IF(B12&gt;0,D12/B12,0)</f>
        <v>0</v>
      </c>
      <c r="G12" s="3">
        <f>G11+E12</f>
        <v>0</v>
      </c>
    </row>
    <row r="13" spans="1:7">
      <c r="A13" t="s">
        <v>53</v>
      </c>
      <c r="B13" s="3">
        <f>SUMIFS(Registro!E:E, Registro!B:B, "INGRESO", Registro!A:A, "&gt;=1/12/2025", Registro!A:A, "&lt;=31/12/2025")</f>
        <v>0</v>
      </c>
      <c r="C13" s="3">
        <f>SUMIFS(Registro!E:E, Registro!B:B, "COMPRA", Registro!A:A, "&gt;=1/12/2025", Registro!A:A, "&lt;=31/12/2025")</f>
        <v>0</v>
      </c>
      <c r="D13" s="3">
        <f>SUMIFS(Registro!E:E, Registro!B:B, "GASTO", Registro!A:A, "&gt;=1/12/2025", Registro!A:A, "&lt;=31/12/2025")</f>
        <v>0</v>
      </c>
      <c r="E13" s="3">
        <f>B13-C13-D13</f>
        <v>0</v>
      </c>
      <c r="F13" s="4">
        <f>IF(B13&gt;0,D13/B13,0)</f>
        <v>0</v>
      </c>
      <c r="G13" s="3">
        <f>G12+E13</f>
        <v>0</v>
      </c>
    </row>
    <row r="14" spans="1:7">
      <c r="A14" t="s">
        <v>54</v>
      </c>
      <c r="B14" s="3">
        <f>SUM(B2:B13)</f>
        <v>4050</v>
      </c>
      <c r="C14" s="3">
        <f>SUM(C2:C13)</f>
        <v>1850</v>
      </c>
      <c r="D14" s="3">
        <f>SUM(D2:D13)</f>
        <v>2200</v>
      </c>
      <c r="E14" s="3">
        <f>SUM(E2:E13)</f>
        <v>0</v>
      </c>
      <c r="F14" s="4">
        <f>IF(B14&gt;0, D14/B14, 0)</f>
        <v>0.54320987654320985</v>
      </c>
      <c r="G14" s="3">
        <f>E14</f>
        <v>0</v>
      </c>
    </row>
  </sheetData>
  <sheetProtection algorithmName="SHA-512" hashValue="LcWIstKGy4gMeC/SsrLgZevcW1G6iIcVJOTGYtZA+S48Uayc8Csvsw4LGIXn02vn3EiGQnsVWE6o4vmtmLALrA==" saltValue="ip6ECd1tMiFueQQU8e2E/Q==" spinCount="100000" sheet="1" objects="1" scenarios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"/>
  <sheetViews>
    <sheetView workbookViewId="0"/>
  </sheetViews>
  <sheetFormatPr defaultRowHeight="15"/>
  <cols>
    <col min="1" max="1" width="20" customWidth="1"/>
    <col min="2" max="7" width="15" customWidth="1"/>
  </cols>
  <sheetData>
    <row r="1" spans="1:7">
      <c r="A1" s="8" t="s">
        <v>55</v>
      </c>
      <c r="B1" s="9"/>
      <c r="C1" s="9"/>
      <c r="D1" s="9"/>
      <c r="E1" s="9"/>
      <c r="F1" s="9"/>
      <c r="G1" s="9"/>
    </row>
    <row r="3" spans="1:7">
      <c r="A3" t="s">
        <v>56</v>
      </c>
    </row>
    <row r="4" spans="1:7">
      <c r="A4" t="s">
        <v>57</v>
      </c>
      <c r="B4" s="3">
        <f>'Resumen Mensual'!B14</f>
        <v>4050</v>
      </c>
    </row>
    <row r="5" spans="1:7">
      <c r="A5" t="s">
        <v>58</v>
      </c>
      <c r="B5" s="3">
        <f>'Resumen Mensual'!C14</f>
        <v>1850</v>
      </c>
    </row>
    <row r="6" spans="1:7">
      <c r="A6" t="s">
        <v>59</v>
      </c>
      <c r="B6" s="3">
        <f>'Resumen Mensual'!D14</f>
        <v>2200</v>
      </c>
    </row>
    <row r="7" spans="1:7">
      <c r="A7" t="s">
        <v>60</v>
      </c>
      <c r="B7" s="3">
        <f>'Resumen Mensual'!E14</f>
        <v>0</v>
      </c>
    </row>
  </sheetData>
  <sheetProtection algorithmName="SHA-512" hashValue="tMnrYTYsmkw70GegK+KV7QSuiPr2VQWuR2iBmJsSvnsiM18GtxkFjvsP71Lh45sOWVXtvFBNQ0D25YjU7K+aGg==" saltValue="GdZ77+5gfJxLDfIslST+og==" spinCount="100000" sheet="1" objects="1" scenarios="1"/>
  <mergeCells count="1">
    <mergeCell ref="A1:G1"/>
  </mergeCells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2"/>
  <sheetViews>
    <sheetView workbookViewId="0"/>
  </sheetViews>
  <sheetFormatPr defaultRowHeight="15"/>
  <cols>
    <col min="1" max="1" width="15" customWidth="1"/>
    <col min="2" max="2" width="20" customWidth="1"/>
  </cols>
  <sheetData>
    <row r="1" spans="1:2">
      <c r="A1" s="1" t="s">
        <v>1</v>
      </c>
      <c r="B1" s="1" t="s">
        <v>2</v>
      </c>
    </row>
    <row r="2" spans="1:2">
      <c r="A2" t="s">
        <v>7</v>
      </c>
      <c r="B2" t="s">
        <v>8</v>
      </c>
    </row>
    <row r="3" spans="1:2">
      <c r="A3" t="s">
        <v>7</v>
      </c>
      <c r="B3" t="s">
        <v>20</v>
      </c>
    </row>
    <row r="4" spans="1:2">
      <c r="A4" t="s">
        <v>7</v>
      </c>
      <c r="B4" t="s">
        <v>25</v>
      </c>
    </row>
    <row r="5" spans="1:2">
      <c r="A5" t="s">
        <v>15</v>
      </c>
      <c r="B5" t="s">
        <v>16</v>
      </c>
    </row>
    <row r="6" spans="1:2">
      <c r="A6" t="s">
        <v>15</v>
      </c>
      <c r="B6" t="s">
        <v>32</v>
      </c>
    </row>
    <row r="7" spans="1:2">
      <c r="A7" t="s">
        <v>15</v>
      </c>
      <c r="B7" t="s">
        <v>27</v>
      </c>
    </row>
    <row r="8" spans="1:2">
      <c r="A8" t="s">
        <v>12</v>
      </c>
      <c r="B8" t="s">
        <v>23</v>
      </c>
    </row>
    <row r="9" spans="1:2">
      <c r="A9" t="s">
        <v>12</v>
      </c>
      <c r="B9" t="s">
        <v>13</v>
      </c>
    </row>
    <row r="10" spans="1:2">
      <c r="A10" t="s">
        <v>12</v>
      </c>
      <c r="B10" t="s">
        <v>61</v>
      </c>
    </row>
    <row r="11" spans="1:2">
      <c r="A11" t="s">
        <v>12</v>
      </c>
      <c r="B11" t="s">
        <v>30</v>
      </c>
    </row>
    <row r="12" spans="1:2">
      <c r="A12" t="s">
        <v>12</v>
      </c>
      <c r="B12" t="s">
        <v>62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7"/>
  <sheetViews>
    <sheetView tabSelected="1" workbookViewId="0">
      <selection activeCell="A2" sqref="A2"/>
    </sheetView>
  </sheetViews>
  <sheetFormatPr defaultRowHeight="15"/>
  <cols>
    <col min="1" max="1" width="80" customWidth="1"/>
  </cols>
  <sheetData>
    <row r="1" spans="1:1">
      <c r="A1" s="5" t="s">
        <v>63</v>
      </c>
    </row>
    <row r="3" spans="1:1">
      <c r="A3" s="6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9" spans="1:1">
      <c r="A9" s="6" t="s">
        <v>69</v>
      </c>
    </row>
    <row r="10" spans="1:1">
      <c r="A10" t="s">
        <v>70</v>
      </c>
    </row>
    <row r="11" spans="1:1">
      <c r="A11" t="s">
        <v>71</v>
      </c>
    </row>
    <row r="12" spans="1:1">
      <c r="A12" t="s">
        <v>72</v>
      </c>
    </row>
    <row r="13" spans="1:1">
      <c r="A13" t="s">
        <v>73</v>
      </c>
    </row>
    <row r="15" spans="1:1">
      <c r="A15" s="7" t="s">
        <v>74</v>
      </c>
    </row>
    <row r="17" spans="1:1">
      <c r="A17" s="6" t="s">
        <v>75</v>
      </c>
    </row>
    <row r="18" spans="1:1">
      <c r="A18" t="s">
        <v>76</v>
      </c>
    </row>
    <row r="19" spans="1:1">
      <c r="A19" t="s">
        <v>77</v>
      </c>
    </row>
    <row r="20" spans="1:1">
      <c r="A20" t="s">
        <v>78</v>
      </c>
    </row>
    <row r="21" spans="1:1">
      <c r="A21" t="s">
        <v>79</v>
      </c>
    </row>
    <row r="22" spans="1:1">
      <c r="A22" t="s">
        <v>80</v>
      </c>
    </row>
    <row r="24" spans="1:1">
      <c r="A24" s="6" t="s">
        <v>81</v>
      </c>
    </row>
    <row r="25" spans="1:1">
      <c r="A25" t="s">
        <v>82</v>
      </c>
    </row>
    <row r="26" spans="1:1">
      <c r="A26" t="s">
        <v>83</v>
      </c>
    </row>
    <row r="27" spans="1:1">
      <c r="A27" t="s">
        <v>84</v>
      </c>
    </row>
    <row r="29" spans="1:1">
      <c r="A29" s="6" t="s">
        <v>85</v>
      </c>
    </row>
    <row r="30" spans="1:1">
      <c r="A30" t="s">
        <v>86</v>
      </c>
    </row>
    <row r="31" spans="1:1">
      <c r="A31" t="s">
        <v>87</v>
      </c>
    </row>
    <row r="32" spans="1:1">
      <c r="A32" t="s">
        <v>88</v>
      </c>
    </row>
    <row r="34" spans="1:1">
      <c r="A34" s="6" t="s">
        <v>89</v>
      </c>
    </row>
    <row r="35" spans="1:1">
      <c r="A35" t="s">
        <v>90</v>
      </c>
    </row>
    <row r="36" spans="1:1">
      <c r="A36" t="s">
        <v>88</v>
      </c>
    </row>
    <row r="37" spans="1:1">
      <c r="A37" t="s">
        <v>91</v>
      </c>
    </row>
    <row r="39" spans="1:1">
      <c r="A39" s="6" t="s">
        <v>92</v>
      </c>
    </row>
    <row r="40" spans="1:1">
      <c r="A40" t="s">
        <v>93</v>
      </c>
    </row>
    <row r="41" spans="1:1">
      <c r="A41" t="s">
        <v>94</v>
      </c>
    </row>
    <row r="42" spans="1:1">
      <c r="A42" t="s">
        <v>95</v>
      </c>
    </row>
    <row r="44" spans="1:1">
      <c r="A44" s="6" t="s">
        <v>96</v>
      </c>
    </row>
    <row r="45" spans="1:1">
      <c r="A45" t="s">
        <v>97</v>
      </c>
    </row>
    <row r="46" spans="1:1">
      <c r="A46" t="s">
        <v>98</v>
      </c>
    </row>
    <row r="47" spans="1:1">
      <c r="A47" t="s">
        <v>99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/>
  <cp:revision/>
  <dcterms:created xsi:type="dcterms:W3CDTF">2025-06-27T02:37:20Z</dcterms:created>
  <dcterms:modified xsi:type="dcterms:W3CDTF">2025-06-27T02:49:00Z</dcterms:modified>
  <cp:category/>
  <cp:contentStatus/>
</cp:coreProperties>
</file>